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Dominica\"/>
    </mc:Choice>
  </mc:AlternateContent>
  <xr:revisionPtr revIDLastSave="0" documentId="8_{6BE5FB21-E287-4E75-90C2-C02EA813DFCB}" xr6:coauthVersionLast="47" xr6:coauthVersionMax="47" xr10:uidLastSave="{00000000-0000-0000-0000-000000000000}"/>
  <bookViews>
    <workbookView xWindow="-120" yWindow="-120" windowWidth="29040" windowHeight="15840" firstSheet="1" activeTab="1" xr2:uid="{DDB37FCC-525D-4EEF-AC48-75730FE37252}"/>
  </bookViews>
  <sheets>
    <sheet name="Chart1" sheetId="2" r:id="rId1"/>
    <sheet name="Sheet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  <c r="C24" i="1"/>
  <c r="C115" i="1"/>
  <c r="C131" i="1"/>
  <c r="C77" i="1" l="1"/>
  <c r="F77" i="1" s="1"/>
  <c r="C70" i="1"/>
  <c r="F70" i="1" s="1"/>
  <c r="F131" i="1"/>
  <c r="C102" i="1"/>
  <c r="F102" i="1" s="1"/>
  <c r="C95" i="1"/>
  <c r="F95" i="1" s="1"/>
  <c r="C85" i="1"/>
  <c r="F85" i="1" s="1"/>
  <c r="C63" i="1"/>
  <c r="F63" i="1" s="1"/>
  <c r="C58" i="1"/>
  <c r="F58" i="1" s="1"/>
  <c r="C35" i="1"/>
  <c r="F35" i="1" s="1"/>
  <c r="C17" i="1"/>
  <c r="F17" i="1" s="1"/>
  <c r="C13" i="1"/>
  <c r="F13" i="1" s="1"/>
  <c r="G36" i="1" l="1"/>
  <c r="M140" i="1" s="1"/>
  <c r="G78" i="1"/>
  <c r="O140" i="1" s="1"/>
  <c r="G96" i="1"/>
  <c r="G18" i="1"/>
  <c r="G132" i="1"/>
  <c r="G64" i="1"/>
  <c r="N140" i="1" s="1"/>
  <c r="K140" i="1" l="1"/>
  <c r="L144" i="1"/>
  <c r="G137" i="1"/>
  <c r="L140" i="1"/>
  <c r="M146" i="1"/>
  <c r="M141" i="1"/>
  <c r="K141" i="1" l="1"/>
  <c r="N141" i="1"/>
  <c r="O141" i="1"/>
  <c r="L141" i="1"/>
  <c r="M147" i="1"/>
  <c r="M149" i="1"/>
  <c r="L145" i="1" l="1"/>
</calcChain>
</file>

<file path=xl/sharedStrings.xml><?xml version="1.0" encoding="utf-8"?>
<sst xmlns="http://schemas.openxmlformats.org/spreadsheetml/2006/main" count="125" uniqueCount="81">
  <si>
    <t>Dominica Project 2021 Expenses</t>
  </si>
  <si>
    <t>Normal = XCD</t>
  </si>
  <si>
    <t>Italic = CAD</t>
  </si>
  <si>
    <t>Bold = USD</t>
  </si>
  <si>
    <t>Date</t>
  </si>
  <si>
    <t>Expense</t>
  </si>
  <si>
    <t>Amount</t>
  </si>
  <si>
    <t>Detail</t>
  </si>
  <si>
    <t>Exchange Rate</t>
  </si>
  <si>
    <t>Adjusted Amount</t>
  </si>
  <si>
    <t>CAD Totals</t>
  </si>
  <si>
    <t>Tech and Comms</t>
  </si>
  <si>
    <t>TOTAL</t>
  </si>
  <si>
    <t>Multiple</t>
  </si>
  <si>
    <t>Rogers</t>
  </si>
  <si>
    <t>Roaming</t>
  </si>
  <si>
    <t>Workers, Drivers and transport</t>
  </si>
  <si>
    <t>Lindi</t>
  </si>
  <si>
    <t>Freight transport Roseau to PS</t>
  </si>
  <si>
    <t>Fidelis</t>
  </si>
  <si>
    <t>Worked hours</t>
  </si>
  <si>
    <t>Courtesy Rental</t>
  </si>
  <si>
    <t>Car rental</t>
  </si>
  <si>
    <t>Equipment and Materials</t>
  </si>
  <si>
    <t>Dupigny</t>
  </si>
  <si>
    <t>Cutlass and knife</t>
  </si>
  <si>
    <t>Do-it Center</t>
  </si>
  <si>
    <t>Tools</t>
  </si>
  <si>
    <t>PH Williams Co</t>
  </si>
  <si>
    <t>Sand and aggregate</t>
  </si>
  <si>
    <t>Maximum Building S</t>
  </si>
  <si>
    <t>Door and Cement</t>
  </si>
  <si>
    <t>Plywood and nuts</t>
  </si>
  <si>
    <t>Hinges, primer, cement</t>
  </si>
  <si>
    <t>Tools and cement</t>
  </si>
  <si>
    <t>Castle Bruce Building</t>
  </si>
  <si>
    <t>Cement</t>
  </si>
  <si>
    <t>Elastomer, Paint, Supplies, Lockset</t>
  </si>
  <si>
    <t>Paint</t>
  </si>
  <si>
    <t>Tools and Paint</t>
  </si>
  <si>
    <t>Generator and Electricity Rental</t>
  </si>
  <si>
    <t>Rubis Gas Station</t>
  </si>
  <si>
    <t>Generator and Car Gasoline</t>
  </si>
  <si>
    <t>COVID-19 Related Expenses and Losses</t>
  </si>
  <si>
    <t>PCR Testing</t>
  </si>
  <si>
    <t>Rapid Test Airport</t>
  </si>
  <si>
    <t>Rapid Testing</t>
  </si>
  <si>
    <t>Dominica Health</t>
  </si>
  <si>
    <t>PCR testing</t>
  </si>
  <si>
    <t>La Falaise Medical</t>
  </si>
  <si>
    <t>Antigen Testing</t>
  </si>
  <si>
    <t>Staff Accomodation &amp; Transit fees</t>
  </si>
  <si>
    <t>American Airlines</t>
  </si>
  <si>
    <t>Plane tickets for two staff</t>
  </si>
  <si>
    <t>Astaphan's</t>
  </si>
  <si>
    <t>House supplies</t>
  </si>
  <si>
    <t>Stovetop</t>
  </si>
  <si>
    <t>Gas supplies</t>
  </si>
  <si>
    <t>HHV Whitchurch</t>
  </si>
  <si>
    <t>Staff Food</t>
  </si>
  <si>
    <t>Currito PHL</t>
  </si>
  <si>
    <t>Food and pharmacy</t>
  </si>
  <si>
    <t>Fresh Market</t>
  </si>
  <si>
    <t>Patty Shack</t>
  </si>
  <si>
    <t>Jolly's</t>
  </si>
  <si>
    <t>Pharmacy</t>
  </si>
  <si>
    <t>S-Mart</t>
  </si>
  <si>
    <t>Savers</t>
  </si>
  <si>
    <t>A.C. Schillingford</t>
  </si>
  <si>
    <t>Hudson MIA</t>
  </si>
  <si>
    <t>Roadside Markets</t>
  </si>
  <si>
    <t>Approximate. Receiptless cash transactions</t>
  </si>
  <si>
    <t>DOMINICA PROJECT 2021 - BUDGET SPENDING STATISTICS</t>
  </si>
  <si>
    <t>GLOBAL TOTAL</t>
  </si>
  <si>
    <t>OPERATING EXPENSES</t>
  </si>
  <si>
    <t>STAFF EXPENSES</t>
  </si>
  <si>
    <t>LABOR/TRANSPORT EXPENSE</t>
  </si>
  <si>
    <t>TOOLS/MATERIALS</t>
  </si>
  <si>
    <t>COVID EXPENSES</t>
  </si>
  <si>
    <t>LOCAL ECONOMY SPENDING</t>
  </si>
  <si>
    <t>WITHOUT IMPORTS/TRANSIT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</si>
</sst>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[$$-409]* #,##0.00_);_([$$-409]* \(#,##0.00\);_([$$-409]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6" fontId="0" fillId="0" borderId="0" xfId="0" applyNumberFormat="1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2" fillId="0" borderId="0" xfId="0" applyFont="1"/>
    <xf numFmtId="0" fontId="4" fillId="0" borderId="0" xfId="0" applyFont="1"/>
    <xf numFmtId="164" fontId="4" fillId="0" borderId="0" xfId="1" applyFont="1"/>
    <xf numFmtId="16" fontId="2" fillId="0" borderId="0" xfId="0" applyNumberFormat="1" applyFont="1"/>
    <xf numFmtId="164" fontId="2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applyNumberFormat="1" applyFont="1"/>
    <xf numFmtId="164" fontId="0" fillId="0" borderId="0" xfId="0" applyNumberFormat="1"/>
    <xf numFmtId="164" fontId="1" fillId="0" borderId="0" xfId="1" applyFont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5" xfId="0" applyBorder="1"/>
    <xf numFmtId="164" fontId="0" fillId="2" borderId="13" xfId="0" applyNumberFormat="1" applyFill="1" applyBorder="1"/>
    <xf numFmtId="10" fontId="0" fillId="2" borderId="13" xfId="2" applyNumberFormat="1" applyFont="1" applyFill="1" applyBorder="1"/>
    <xf numFmtId="164" fontId="0" fillId="3" borderId="11" xfId="0" applyNumberFormat="1" applyFill="1" applyBorder="1"/>
    <xf numFmtId="10" fontId="0" fillId="3" borderId="11" xfId="2" applyNumberFormat="1" applyFont="1" applyFill="1" applyBorder="1"/>
    <xf numFmtId="164" fontId="0" fillId="2" borderId="11" xfId="0" applyNumberFormat="1" applyFill="1" applyBorder="1"/>
    <xf numFmtId="10" fontId="0" fillId="2" borderId="11" xfId="2" applyNumberFormat="1" applyFont="1" applyFill="1" applyBorder="1"/>
    <xf numFmtId="164" fontId="0" fillId="2" borderId="14" xfId="0" applyNumberFormat="1" applyFill="1" applyBorder="1"/>
    <xf numFmtId="10" fontId="0" fillId="2" borderId="14" xfId="2" applyNumberFormat="1" applyFont="1" applyFill="1" applyBorder="1"/>
    <xf numFmtId="0" fontId="0" fillId="4" borderId="3" xfId="0" applyFill="1" applyBorder="1"/>
    <xf numFmtId="0" fontId="0" fillId="4" borderId="0" xfId="0" applyFill="1"/>
    <xf numFmtId="10" fontId="0" fillId="3" borderId="17" xfId="0" applyNumberFormat="1" applyFill="1" applyBorder="1"/>
    <xf numFmtId="164" fontId="0" fillId="2" borderId="16" xfId="0" applyNumberFormat="1" applyFill="1" applyBorder="1"/>
    <xf numFmtId="0" fontId="0" fillId="4" borderId="4" xfId="0" applyFill="1" applyBorder="1"/>
    <xf numFmtId="0" fontId="0" fillId="0" borderId="15" xfId="0" applyBorder="1" applyAlignment="1">
      <alignment horizontal="center"/>
    </xf>
    <xf numFmtId="4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Sheet1!$B$40:$B$42</c:f>
              <c:strCache>
                <c:ptCount val="3"/>
                <c:pt idx="0">
                  <c:v>Do-it Center</c:v>
                </c:pt>
                <c:pt idx="1">
                  <c:v>Do-it Center</c:v>
                </c:pt>
                <c:pt idx="2">
                  <c:v>PH Williams 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Sheet1!$A$43</c:f>
              <c:numCache>
                <c:formatCode>d\-mmm</c:formatCode>
                <c:ptCount val="1"/>
                <c:pt idx="0">
                  <c:v>44884</c:v>
                </c:pt>
              </c:numCache>
            </c:numRef>
          </c:cat>
          <c:val>
            <c:numRef>
              <c:f>Sheet1!$B$43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6-4150-A2FB-B2A9735FED88}"/>
            </c:ext>
          </c:extLst>
        </c:ser>
        <c:ser>
          <c:idx val="1"/>
          <c:order val="1"/>
          <c:tx>
            <c:strRef>
              <c:f>Sheet1!$C$40:$C$42</c:f>
              <c:strCache>
                <c:ptCount val="3"/>
                <c:pt idx="0">
                  <c:v> $57.00 </c:v>
                </c:pt>
                <c:pt idx="1">
                  <c:v> $11.80 </c:v>
                </c:pt>
                <c:pt idx="2">
                  <c:v> $266.00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Sheet1!$A$43</c:f>
              <c:numCache>
                <c:formatCode>d\-mmm</c:formatCode>
                <c:ptCount val="1"/>
                <c:pt idx="0">
                  <c:v>44884</c:v>
                </c:pt>
              </c:numCache>
            </c:numRef>
          </c:cat>
          <c:val>
            <c:numRef>
              <c:f>Sheet1!$C$43</c:f>
              <c:numCache>
                <c:formatCode>_-"$"* #,##0.00_-;\-"$"* #,##0.00_-;_-"$"* "-"??_-;_-@_-</c:formatCode>
                <c:ptCount val="1"/>
                <c:pt idx="0">
                  <c:v>334.94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6-4150-A2FB-B2A9735FED88}"/>
            </c:ext>
          </c:extLst>
        </c:ser>
        <c:ser>
          <c:idx val="2"/>
          <c:order val="2"/>
          <c:tx>
            <c:strRef>
              <c:f>Sheet1!$D$40:$D$42</c:f>
              <c:strCache>
                <c:ptCount val="3"/>
                <c:pt idx="0">
                  <c:v>Tools</c:v>
                </c:pt>
                <c:pt idx="1">
                  <c:v>Tools</c:v>
                </c:pt>
                <c:pt idx="2">
                  <c:v>Sand and aggregate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Sheet1!$A$43</c:f>
              <c:numCache>
                <c:formatCode>d\-mmm</c:formatCode>
                <c:ptCount val="1"/>
                <c:pt idx="0">
                  <c:v>44884</c:v>
                </c:pt>
              </c:numCache>
            </c:numRef>
          </c:cat>
          <c:val>
            <c:numRef>
              <c:f>Sheet1!$D$43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E6-4150-A2FB-B2A9735F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773944"/>
        <c:axId val="104776184"/>
      </c:barChart>
      <c:dateAx>
        <c:axId val="10477394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6184"/>
        <c:crosses val="autoZero"/>
        <c:auto val="1"/>
        <c:lblOffset val="100"/>
        <c:baseTimeUnit val="days"/>
      </c:dateAx>
      <c:valAx>
        <c:axId val="10477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2820B7E-7680-47D0-996A-8C0A0B2884E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CEC39D-1A3B-41CF-A0CB-93ECC8D1C2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28C15-FD49-48ED-A1FD-0AE7884EA54D}">
  <dimension ref="A1:O196"/>
  <sheetViews>
    <sheetView tabSelected="1" topLeftCell="A123" zoomScale="70" zoomScaleNormal="70" workbookViewId="0">
      <selection activeCell="D135" sqref="D135"/>
    </sheetView>
  </sheetViews>
  <sheetFormatPr defaultRowHeight="15"/>
  <cols>
    <col min="1" max="1" width="11.5703125" customWidth="1"/>
    <col min="2" max="2" width="18.7109375" customWidth="1"/>
    <col min="3" max="3" width="14.85546875" customWidth="1"/>
    <col min="4" max="4" width="39.7109375" customWidth="1"/>
    <col min="5" max="5" width="17.42578125" customWidth="1"/>
    <col min="6" max="6" width="17.85546875" customWidth="1"/>
    <col min="7" max="7" width="15.140625" customWidth="1"/>
    <col min="9" max="9" width="12.5703125" customWidth="1"/>
    <col min="10" max="10" width="18.28515625" customWidth="1"/>
    <col min="11" max="11" width="24.28515625" customWidth="1"/>
    <col min="12" max="12" width="19.42578125" customWidth="1"/>
    <col min="13" max="13" width="27.85546875" customWidth="1"/>
    <col min="14" max="14" width="22.5703125" customWidth="1"/>
    <col min="15" max="16" width="17" customWidth="1"/>
    <col min="18" max="18" width="3.7109375" customWidth="1"/>
  </cols>
  <sheetData>
    <row r="1" spans="1:14" ht="26.25">
      <c r="A1" s="10" t="s">
        <v>0</v>
      </c>
      <c r="B1" s="10"/>
      <c r="C1" s="10"/>
      <c r="D1" s="10"/>
      <c r="E1" s="10"/>
      <c r="F1" s="10" t="s">
        <v>1</v>
      </c>
      <c r="G1" s="10"/>
      <c r="H1" s="11" t="s">
        <v>2</v>
      </c>
      <c r="I1" s="10"/>
      <c r="J1" s="12" t="s">
        <v>3</v>
      </c>
      <c r="K1" s="10"/>
      <c r="L1" s="10"/>
      <c r="M1" s="10"/>
      <c r="N1" s="10"/>
    </row>
    <row r="3" spans="1:14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14">
      <c r="C4" s="2"/>
    </row>
    <row r="5" spans="1:14" ht="18.75">
      <c r="A5" s="6" t="s">
        <v>11</v>
      </c>
      <c r="B5" s="6"/>
      <c r="C5" s="7"/>
    </row>
    <row r="6" spans="1:14">
      <c r="C6" s="2"/>
    </row>
    <row r="7" spans="1:14">
      <c r="A7" s="1"/>
      <c r="C7" s="2"/>
    </row>
    <row r="8" spans="1:14">
      <c r="A8" s="1"/>
      <c r="C8" s="2"/>
    </row>
    <row r="9" spans="1:14">
      <c r="A9" s="1"/>
      <c r="C9" s="2"/>
    </row>
    <row r="10" spans="1:14">
      <c r="A10" s="1"/>
      <c r="C10" s="2"/>
    </row>
    <row r="11" spans="1:14">
      <c r="C11" s="2"/>
    </row>
    <row r="12" spans="1:14">
      <c r="C12" s="2"/>
    </row>
    <row r="13" spans="1:14">
      <c r="B13" t="s">
        <v>12</v>
      </c>
      <c r="C13" s="2">
        <f>SUM(C7:C11)</f>
        <v>0</v>
      </c>
      <c r="E13">
        <v>0.47</v>
      </c>
      <c r="F13" s="14">
        <f>C13*E13</f>
        <v>0</v>
      </c>
    </row>
    <row r="14" spans="1:14">
      <c r="C14" s="2"/>
    </row>
    <row r="15" spans="1:14">
      <c r="A15" s="3" t="s">
        <v>13</v>
      </c>
      <c r="B15" s="3" t="s">
        <v>14</v>
      </c>
      <c r="C15" s="4">
        <v>273</v>
      </c>
      <c r="D15" s="3" t="s">
        <v>15</v>
      </c>
    </row>
    <row r="16" spans="1:14">
      <c r="C16" s="2"/>
    </row>
    <row r="17" spans="1:7">
      <c r="B17" t="s">
        <v>12</v>
      </c>
      <c r="C17" s="2">
        <f>C15</f>
        <v>273</v>
      </c>
      <c r="E17">
        <v>1</v>
      </c>
      <c r="F17" s="14">
        <f>C17*E17</f>
        <v>273</v>
      </c>
    </row>
    <row r="18" spans="1:7">
      <c r="C18" s="2"/>
      <c r="G18" s="14">
        <f>F13+F17</f>
        <v>273</v>
      </c>
    </row>
    <row r="19" spans="1:7" ht="18.75">
      <c r="A19" s="6" t="s">
        <v>16</v>
      </c>
      <c r="B19" s="6"/>
      <c r="C19" s="7"/>
    </row>
    <row r="20" spans="1:7">
      <c r="C20" s="2"/>
    </row>
    <row r="21" spans="1:7">
      <c r="A21" s="1">
        <v>44885</v>
      </c>
      <c r="B21" t="s">
        <v>17</v>
      </c>
      <c r="C21" s="2">
        <v>300</v>
      </c>
      <c r="D21" t="s">
        <v>18</v>
      </c>
    </row>
    <row r="22" spans="1:7">
      <c r="A22" s="1">
        <v>44900</v>
      </c>
      <c r="B22" t="s">
        <v>19</v>
      </c>
      <c r="C22" s="16">
        <v>60</v>
      </c>
      <c r="D22" t="s">
        <v>20</v>
      </c>
    </row>
    <row r="23" spans="1:7">
      <c r="A23" s="1"/>
      <c r="C23" s="2"/>
    </row>
    <row r="24" spans="1:7">
      <c r="A24" s="1">
        <v>44907</v>
      </c>
      <c r="B24" t="s">
        <v>21</v>
      </c>
      <c r="C24" s="2">
        <f>((240*4)*1.15)*2.7</f>
        <v>2980.8</v>
      </c>
      <c r="D24" t="s">
        <v>22</v>
      </c>
    </row>
    <row r="25" spans="1:7">
      <c r="A25" s="1">
        <v>44917</v>
      </c>
      <c r="B25" t="s">
        <v>21</v>
      </c>
      <c r="C25" s="2">
        <v>1145.17</v>
      </c>
      <c r="D25" t="s">
        <v>22</v>
      </c>
    </row>
    <row r="26" spans="1:7">
      <c r="A26" s="1"/>
      <c r="C26" s="2"/>
    </row>
    <row r="27" spans="1:7">
      <c r="A27" s="1"/>
      <c r="C27" s="2"/>
    </row>
    <row r="28" spans="1:7">
      <c r="A28" s="1"/>
      <c r="C28" s="2"/>
    </row>
    <row r="29" spans="1:7">
      <c r="A29" s="1"/>
      <c r="C29" s="2"/>
    </row>
    <row r="30" spans="1:7">
      <c r="C30" s="2"/>
    </row>
    <row r="31" spans="1:7">
      <c r="C31" s="2"/>
    </row>
    <row r="32" spans="1:7">
      <c r="C32" s="2"/>
    </row>
    <row r="33" spans="1:11">
      <c r="C33" s="2"/>
    </row>
    <row r="34" spans="1:11">
      <c r="C34" s="2"/>
    </row>
    <row r="35" spans="1:11">
      <c r="B35" t="s">
        <v>12</v>
      </c>
      <c r="C35" s="2">
        <f>SUM(C21:C33)</f>
        <v>4485.97</v>
      </c>
      <c r="E35">
        <v>0.47</v>
      </c>
      <c r="F35" s="14">
        <f>C35*E35</f>
        <v>2108.4059000000002</v>
      </c>
    </row>
    <row r="36" spans="1:11">
      <c r="C36" s="2"/>
      <c r="G36" s="14">
        <f>F35</f>
        <v>2108.4059000000002</v>
      </c>
    </row>
    <row r="37" spans="1:11" ht="18.75">
      <c r="A37" s="6" t="s">
        <v>23</v>
      </c>
      <c r="C37" s="2"/>
    </row>
    <row r="38" spans="1:11">
      <c r="C38" s="2"/>
    </row>
    <row r="39" spans="1:11">
      <c r="A39" s="1">
        <v>44880</v>
      </c>
      <c r="B39" t="s">
        <v>24</v>
      </c>
      <c r="C39" s="2">
        <v>107.43</v>
      </c>
      <c r="D39" t="s">
        <v>25</v>
      </c>
    </row>
    <row r="40" spans="1:11">
      <c r="A40" s="1">
        <v>44881</v>
      </c>
      <c r="B40" t="s">
        <v>26</v>
      </c>
      <c r="C40" s="2">
        <v>57</v>
      </c>
      <c r="D40" t="s">
        <v>27</v>
      </c>
    </row>
    <row r="41" spans="1:11">
      <c r="A41" s="1">
        <v>44882</v>
      </c>
      <c r="B41" t="s">
        <v>26</v>
      </c>
      <c r="C41" s="2">
        <v>11.8</v>
      </c>
      <c r="D41" t="s">
        <v>27</v>
      </c>
    </row>
    <row r="42" spans="1:11">
      <c r="A42" s="1">
        <v>44884</v>
      </c>
      <c r="B42" t="s">
        <v>28</v>
      </c>
      <c r="C42" s="2">
        <v>266</v>
      </c>
      <c r="D42" t="s">
        <v>29</v>
      </c>
    </row>
    <row r="43" spans="1:11">
      <c r="A43" s="1">
        <v>44884</v>
      </c>
      <c r="B43" t="s">
        <v>30</v>
      </c>
      <c r="C43" s="2">
        <v>334.94</v>
      </c>
      <c r="D43" t="s">
        <v>31</v>
      </c>
    </row>
    <row r="44" spans="1:11">
      <c r="A44" s="1">
        <v>44885</v>
      </c>
      <c r="B44" t="s">
        <v>26</v>
      </c>
      <c r="C44" s="2">
        <v>51.1</v>
      </c>
      <c r="D44" t="s">
        <v>32</v>
      </c>
    </row>
    <row r="45" spans="1:11">
      <c r="A45" s="1">
        <v>44889</v>
      </c>
      <c r="B45" t="s">
        <v>26</v>
      </c>
      <c r="C45" s="2">
        <v>417.45</v>
      </c>
      <c r="D45" t="s">
        <v>33</v>
      </c>
    </row>
    <row r="46" spans="1:11">
      <c r="A46" s="1">
        <v>44901</v>
      </c>
      <c r="B46" t="s">
        <v>26</v>
      </c>
      <c r="C46" s="2">
        <v>190.8</v>
      </c>
      <c r="D46" t="s">
        <v>34</v>
      </c>
    </row>
    <row r="47" spans="1:11">
      <c r="A47" s="1">
        <v>44903</v>
      </c>
      <c r="B47" t="s">
        <v>35</v>
      </c>
      <c r="C47" s="2">
        <v>50</v>
      </c>
      <c r="D47" t="s">
        <v>36</v>
      </c>
      <c r="K47" s="44">
        <f>C42+C43+C44+C45+C46+C47+C48+C49+C50</f>
        <v>1917.91</v>
      </c>
    </row>
    <row r="48" spans="1:11">
      <c r="A48" s="1">
        <v>44904</v>
      </c>
      <c r="B48" t="s">
        <v>26</v>
      </c>
      <c r="C48" s="2">
        <v>389.72</v>
      </c>
      <c r="D48" t="s">
        <v>37</v>
      </c>
    </row>
    <row r="49" spans="1:7">
      <c r="A49" s="1">
        <v>44909</v>
      </c>
      <c r="B49" t="s">
        <v>26</v>
      </c>
      <c r="C49" s="2">
        <v>170</v>
      </c>
      <c r="D49" t="s">
        <v>38</v>
      </c>
    </row>
    <row r="50" spans="1:7">
      <c r="A50" s="1">
        <v>44909</v>
      </c>
      <c r="B50" t="s">
        <v>26</v>
      </c>
      <c r="C50" s="2">
        <v>47.9</v>
      </c>
      <c r="D50" t="s">
        <v>39</v>
      </c>
    </row>
    <row r="51" spans="1:7">
      <c r="A51" s="1">
        <v>44911</v>
      </c>
      <c r="B51" t="s">
        <v>19</v>
      </c>
      <c r="C51" s="16">
        <v>625</v>
      </c>
      <c r="D51" t="s">
        <v>40</v>
      </c>
    </row>
    <row r="52" spans="1:7">
      <c r="A52" s="1" t="s">
        <v>13</v>
      </c>
      <c r="B52" t="s">
        <v>41</v>
      </c>
      <c r="C52" s="2">
        <v>1400</v>
      </c>
      <c r="D52" t="s">
        <v>42</v>
      </c>
    </row>
    <row r="53" spans="1:7">
      <c r="A53" s="1"/>
      <c r="C53" s="2"/>
    </row>
    <row r="54" spans="1:7">
      <c r="A54" s="1"/>
      <c r="C54" s="2"/>
    </row>
    <row r="55" spans="1:7">
      <c r="A55" s="1"/>
      <c r="C55" s="2"/>
    </row>
    <row r="56" spans="1:7">
      <c r="A56" s="1"/>
      <c r="C56" s="2"/>
    </row>
    <row r="57" spans="1:7">
      <c r="A57" s="1"/>
      <c r="C57" s="2"/>
    </row>
    <row r="58" spans="1:7">
      <c r="A58" s="1"/>
      <c r="B58" t="s">
        <v>12</v>
      </c>
      <c r="C58" s="2">
        <f>SUM(C39:C56)</f>
        <v>4119.1399999999994</v>
      </c>
      <c r="E58">
        <v>0.47</v>
      </c>
      <c r="F58" s="14">
        <f>C58*E58</f>
        <v>1935.9957999999997</v>
      </c>
    </row>
    <row r="59" spans="1:7">
      <c r="A59" s="1"/>
      <c r="C59" s="2"/>
      <c r="G59" s="14"/>
    </row>
    <row r="60" spans="1:7">
      <c r="A60" s="8"/>
      <c r="B60" s="5"/>
      <c r="C60" s="9"/>
      <c r="D60" s="5"/>
    </row>
    <row r="61" spans="1:7">
      <c r="A61" s="8"/>
      <c r="B61" s="5"/>
      <c r="C61" s="9"/>
      <c r="D61" s="5"/>
    </row>
    <row r="62" spans="1:7">
      <c r="A62" s="8"/>
      <c r="B62" s="5"/>
      <c r="C62" s="9"/>
      <c r="D62" s="5"/>
    </row>
    <row r="63" spans="1:7">
      <c r="B63" t="s">
        <v>12</v>
      </c>
      <c r="C63" s="2">
        <f>C60+C61</f>
        <v>0</v>
      </c>
      <c r="E63">
        <v>1.27</v>
      </c>
      <c r="F63" s="14">
        <f>C63*E63</f>
        <v>0</v>
      </c>
    </row>
    <row r="64" spans="1:7">
      <c r="C64" s="2"/>
      <c r="G64" s="14">
        <f>F58+F63</f>
        <v>1935.9957999999997</v>
      </c>
    </row>
    <row r="65" spans="1:7">
      <c r="C65" s="2"/>
      <c r="G65" s="14"/>
    </row>
    <row r="66" spans="1:7" ht="18.75">
      <c r="A66" s="6" t="s">
        <v>43</v>
      </c>
      <c r="B66" s="6"/>
      <c r="C66" s="7"/>
      <c r="G66" s="14"/>
    </row>
    <row r="67" spans="1:7">
      <c r="C67" s="2"/>
      <c r="G67" s="14"/>
    </row>
    <row r="68" spans="1:7">
      <c r="A68" s="13">
        <v>44877</v>
      </c>
      <c r="B68" s="3" t="s">
        <v>44</v>
      </c>
      <c r="C68" s="4">
        <v>200</v>
      </c>
      <c r="D68" s="3" t="s">
        <v>44</v>
      </c>
      <c r="G68" s="14"/>
    </row>
    <row r="69" spans="1:7">
      <c r="A69" s="1"/>
      <c r="C69" s="2"/>
      <c r="G69" s="14"/>
    </row>
    <row r="70" spans="1:7">
      <c r="A70" s="1"/>
      <c r="B70" t="s">
        <v>12</v>
      </c>
      <c r="C70" s="2">
        <f>C68</f>
        <v>200</v>
      </c>
      <c r="E70">
        <v>1</v>
      </c>
      <c r="F70" s="14">
        <f>C70*E70</f>
        <v>200</v>
      </c>
      <c r="G70" s="14"/>
    </row>
    <row r="71" spans="1:7">
      <c r="A71" s="1"/>
      <c r="C71" s="2"/>
      <c r="G71" s="14"/>
    </row>
    <row r="72" spans="1:7">
      <c r="A72" s="1">
        <v>44878</v>
      </c>
      <c r="B72" t="s">
        <v>45</v>
      </c>
      <c r="C72" s="16">
        <v>80</v>
      </c>
      <c r="D72" t="s">
        <v>46</v>
      </c>
      <c r="G72" s="14"/>
    </row>
    <row r="73" spans="1:7">
      <c r="A73" s="1">
        <v>44916</v>
      </c>
      <c r="B73" t="s">
        <v>47</v>
      </c>
      <c r="C73" s="2">
        <v>200</v>
      </c>
      <c r="D73" t="s">
        <v>48</v>
      </c>
      <c r="G73" s="14"/>
    </row>
    <row r="74" spans="1:7">
      <c r="A74" s="1">
        <v>44917</v>
      </c>
      <c r="B74" t="s">
        <v>49</v>
      </c>
      <c r="C74" s="2">
        <v>300</v>
      </c>
      <c r="D74" t="s">
        <v>50</v>
      </c>
      <c r="G74" s="14"/>
    </row>
    <row r="75" spans="1:7">
      <c r="A75" s="1"/>
      <c r="C75" s="2"/>
      <c r="G75" s="14"/>
    </row>
    <row r="76" spans="1:7">
      <c r="C76" s="2"/>
      <c r="G76" s="14"/>
    </row>
    <row r="77" spans="1:7">
      <c r="B77" t="s">
        <v>12</v>
      </c>
      <c r="C77" s="2">
        <f>SUM(C73:C75)</f>
        <v>500</v>
      </c>
      <c r="E77">
        <v>0.47</v>
      </c>
      <c r="F77" s="14">
        <f>C77*E77</f>
        <v>235</v>
      </c>
      <c r="G77" s="14"/>
    </row>
    <row r="78" spans="1:7">
      <c r="C78" s="2"/>
      <c r="G78" s="14">
        <f>F77+F70</f>
        <v>435</v>
      </c>
    </row>
    <row r="79" spans="1:7">
      <c r="C79" s="2"/>
      <c r="G79" s="14"/>
    </row>
    <row r="80" spans="1:7" ht="18.75">
      <c r="A80" s="6" t="s">
        <v>51</v>
      </c>
      <c r="C80" s="2"/>
    </row>
    <row r="81" spans="1:7" ht="18.75">
      <c r="A81" s="6"/>
      <c r="C81" s="2"/>
    </row>
    <row r="82" spans="1:7">
      <c r="A82" s="13">
        <v>44878</v>
      </c>
      <c r="B82" s="3" t="s">
        <v>52</v>
      </c>
      <c r="C82" s="4">
        <v>1968</v>
      </c>
      <c r="D82" s="3" t="s">
        <v>53</v>
      </c>
      <c r="E82" s="3"/>
    </row>
    <row r="83" spans="1:7">
      <c r="A83" s="13"/>
      <c r="B83" s="3"/>
      <c r="C83" s="4"/>
      <c r="D83" s="3"/>
      <c r="E83" s="3"/>
    </row>
    <row r="84" spans="1:7">
      <c r="A84" s="13"/>
      <c r="B84" s="3"/>
      <c r="C84" s="4"/>
      <c r="D84" s="3"/>
      <c r="E84" s="3"/>
    </row>
    <row r="85" spans="1:7">
      <c r="A85" s="13"/>
      <c r="B85" t="s">
        <v>12</v>
      </c>
      <c r="C85" s="2">
        <f>C82+C83</f>
        <v>1968</v>
      </c>
      <c r="D85" s="3"/>
      <c r="E85" s="3">
        <v>1</v>
      </c>
      <c r="F85" s="14">
        <f>C85*E85</f>
        <v>1968</v>
      </c>
    </row>
    <row r="86" spans="1:7">
      <c r="A86" s="1"/>
      <c r="C86" s="2"/>
      <c r="G86" s="14"/>
    </row>
    <row r="87" spans="1:7">
      <c r="A87" s="1">
        <v>44880</v>
      </c>
      <c r="B87" t="s">
        <v>54</v>
      </c>
      <c r="C87" s="2">
        <v>59.73</v>
      </c>
      <c r="D87" t="s">
        <v>55</v>
      </c>
      <c r="G87" s="14"/>
    </row>
    <row r="88" spans="1:7">
      <c r="A88" s="1">
        <v>44881</v>
      </c>
      <c r="B88" t="s">
        <v>54</v>
      </c>
      <c r="C88">
        <v>118.94</v>
      </c>
      <c r="D88" t="s">
        <v>56</v>
      </c>
    </row>
    <row r="89" spans="1:7">
      <c r="A89" s="1">
        <v>44881</v>
      </c>
      <c r="B89" t="s">
        <v>24</v>
      </c>
      <c r="C89" s="2">
        <v>26.43</v>
      </c>
      <c r="D89" t="s">
        <v>57</v>
      </c>
    </row>
    <row r="90" spans="1:7">
      <c r="A90" s="1">
        <v>44881</v>
      </c>
      <c r="B90" t="s">
        <v>58</v>
      </c>
      <c r="C90" s="2">
        <v>139.35</v>
      </c>
      <c r="D90" t="s">
        <v>57</v>
      </c>
    </row>
    <row r="91" spans="1:7">
      <c r="A91" s="1"/>
      <c r="C91" s="2"/>
    </row>
    <row r="92" spans="1:7">
      <c r="A92" s="1"/>
      <c r="C92" s="2"/>
    </row>
    <row r="93" spans="1:7">
      <c r="A93" s="1"/>
      <c r="C93" s="2"/>
    </row>
    <row r="95" spans="1:7">
      <c r="B95" t="s">
        <v>12</v>
      </c>
      <c r="C95" s="2">
        <f>SUM(C87:C93)</f>
        <v>344.45</v>
      </c>
      <c r="E95">
        <v>0.47</v>
      </c>
      <c r="F95" s="14">
        <f>C95*E95</f>
        <v>161.89149999999998</v>
      </c>
    </row>
    <row r="96" spans="1:7">
      <c r="G96" s="14">
        <f>F85+F95</f>
        <v>2129.8915000000002</v>
      </c>
    </row>
    <row r="97" spans="1:7">
      <c r="G97" s="14"/>
    </row>
    <row r="98" spans="1:7" ht="18.75">
      <c r="A98" s="6" t="s">
        <v>59</v>
      </c>
    </row>
    <row r="99" spans="1:7" ht="18.75">
      <c r="B99" s="6"/>
    </row>
    <row r="100" spans="1:7">
      <c r="A100" s="8">
        <v>44878</v>
      </c>
      <c r="B100" s="5" t="s">
        <v>60</v>
      </c>
      <c r="C100" s="9">
        <v>18.23</v>
      </c>
      <c r="D100" t="s">
        <v>61</v>
      </c>
    </row>
    <row r="101" spans="1:7">
      <c r="A101" s="8"/>
      <c r="C101" s="9"/>
    </row>
    <row r="102" spans="1:7">
      <c r="A102" s="8"/>
      <c r="B102" t="s">
        <v>12</v>
      </c>
      <c r="C102" s="9">
        <f>C100</f>
        <v>18.23</v>
      </c>
      <c r="E102">
        <v>1.27</v>
      </c>
      <c r="F102" s="14">
        <f>C102*E102</f>
        <v>23.152100000000001</v>
      </c>
    </row>
    <row r="103" spans="1:7">
      <c r="A103" s="8"/>
      <c r="C103" s="9"/>
    </row>
    <row r="104" spans="1:7">
      <c r="A104" s="1">
        <v>44880</v>
      </c>
      <c r="B104" t="s">
        <v>62</v>
      </c>
      <c r="C104" s="2">
        <v>134.53</v>
      </c>
      <c r="D104" t="s">
        <v>61</v>
      </c>
    </row>
    <row r="105" spans="1:7">
      <c r="A105" s="1">
        <v>44882</v>
      </c>
      <c r="B105" t="s">
        <v>63</v>
      </c>
      <c r="C105" s="2">
        <v>12</v>
      </c>
      <c r="D105" t="s">
        <v>61</v>
      </c>
    </row>
    <row r="106" spans="1:7">
      <c r="A106" s="1">
        <v>44882</v>
      </c>
      <c r="B106" t="s">
        <v>64</v>
      </c>
      <c r="C106" s="2">
        <v>36.700000000000003</v>
      </c>
      <c r="D106" t="s">
        <v>65</v>
      </c>
    </row>
    <row r="107" spans="1:7">
      <c r="A107" s="1">
        <v>44901</v>
      </c>
      <c r="B107" t="s">
        <v>62</v>
      </c>
      <c r="C107" s="2">
        <v>109.18</v>
      </c>
      <c r="D107" t="s">
        <v>61</v>
      </c>
    </row>
    <row r="108" spans="1:7">
      <c r="A108" s="1">
        <v>44901</v>
      </c>
      <c r="B108" t="s">
        <v>64</v>
      </c>
      <c r="C108" s="2">
        <v>36.229999999999997</v>
      </c>
      <c r="D108" t="s">
        <v>65</v>
      </c>
    </row>
    <row r="109" spans="1:7">
      <c r="A109" s="1">
        <v>44907</v>
      </c>
      <c r="B109" t="s">
        <v>66</v>
      </c>
      <c r="C109" s="2">
        <v>15.94</v>
      </c>
      <c r="D109" t="s">
        <v>61</v>
      </c>
    </row>
    <row r="110" spans="1:7">
      <c r="A110" s="1">
        <v>44907</v>
      </c>
      <c r="B110" t="s">
        <v>62</v>
      </c>
      <c r="C110" s="2">
        <v>107.59</v>
      </c>
      <c r="D110" t="s">
        <v>61</v>
      </c>
    </row>
    <row r="111" spans="1:7">
      <c r="A111" s="1">
        <v>44914</v>
      </c>
      <c r="B111" t="s">
        <v>67</v>
      </c>
      <c r="C111" s="2">
        <v>19.100000000000001</v>
      </c>
      <c r="D111" t="s">
        <v>61</v>
      </c>
    </row>
    <row r="112" spans="1:7">
      <c r="A112" s="1">
        <v>44916</v>
      </c>
      <c r="B112" t="s">
        <v>66</v>
      </c>
      <c r="C112" s="2">
        <v>20.85</v>
      </c>
      <c r="D112" t="s">
        <v>61</v>
      </c>
    </row>
    <row r="113" spans="1:4">
      <c r="A113" s="1">
        <v>44916</v>
      </c>
      <c r="B113" t="s">
        <v>66</v>
      </c>
      <c r="C113" s="2">
        <v>26.29</v>
      </c>
      <c r="D113" t="s">
        <v>61</v>
      </c>
    </row>
    <row r="114" spans="1:4">
      <c r="A114" s="1">
        <v>44917</v>
      </c>
      <c r="B114" t="s">
        <v>68</v>
      </c>
      <c r="C114" s="2">
        <v>5.2</v>
      </c>
      <c r="D114" t="s">
        <v>61</v>
      </c>
    </row>
    <row r="115" spans="1:4">
      <c r="A115" s="1">
        <v>44917</v>
      </c>
      <c r="B115" t="s">
        <v>69</v>
      </c>
      <c r="C115" s="2">
        <f>24.79*1.4</f>
        <v>34.705999999999996</v>
      </c>
      <c r="D115" t="s">
        <v>61</v>
      </c>
    </row>
    <row r="116" spans="1:4">
      <c r="A116" s="1"/>
      <c r="C116" s="2"/>
    </row>
    <row r="117" spans="1:4">
      <c r="A117" s="1"/>
      <c r="C117" s="2"/>
    </row>
    <row r="118" spans="1:4">
      <c r="A118" s="1"/>
      <c r="C118" s="2"/>
    </row>
    <row r="119" spans="1:4">
      <c r="A119" s="1"/>
      <c r="C119" s="2"/>
    </row>
    <row r="120" spans="1:4">
      <c r="A120" s="1"/>
      <c r="C120" s="2"/>
    </row>
    <row r="121" spans="1:4">
      <c r="A121" s="1"/>
      <c r="C121" s="2"/>
    </row>
    <row r="122" spans="1:4">
      <c r="A122" s="1"/>
      <c r="C122" s="2"/>
    </row>
    <row r="123" spans="1:4">
      <c r="A123" s="1"/>
      <c r="C123" s="2"/>
    </row>
    <row r="124" spans="1:4">
      <c r="A124" s="1"/>
      <c r="C124" s="2"/>
    </row>
    <row r="125" spans="1:4">
      <c r="A125" s="1"/>
      <c r="C125" s="2"/>
    </row>
    <row r="126" spans="1:4">
      <c r="A126" s="1"/>
      <c r="C126" s="2"/>
    </row>
    <row r="127" spans="1:4">
      <c r="A127" s="1"/>
      <c r="C127" s="2"/>
    </row>
    <row r="128" spans="1:4">
      <c r="A128" s="1"/>
      <c r="C128" s="2"/>
    </row>
    <row r="129" spans="1:15">
      <c r="A129" s="1" t="s">
        <v>13</v>
      </c>
      <c r="B129" t="s">
        <v>70</v>
      </c>
      <c r="C129" s="2">
        <v>365</v>
      </c>
      <c r="D129" t="s">
        <v>71</v>
      </c>
    </row>
    <row r="130" spans="1:15">
      <c r="C130" s="2"/>
    </row>
    <row r="131" spans="1:15">
      <c r="B131" t="s">
        <v>12</v>
      </c>
      <c r="C131" s="15">
        <f>SUM(C104:C129)</f>
        <v>923.31600000000014</v>
      </c>
      <c r="E131">
        <v>0.47</v>
      </c>
      <c r="F131" s="14">
        <f>C131*E131</f>
        <v>433.95852000000002</v>
      </c>
    </row>
    <row r="132" spans="1:15">
      <c r="C132" s="2"/>
      <c r="G132" s="14">
        <f>F131+F102</f>
        <v>457.11062000000004</v>
      </c>
    </row>
    <row r="133" spans="1:15">
      <c r="C133" s="2"/>
    </row>
    <row r="134" spans="1:15">
      <c r="C134" s="2"/>
    </row>
    <row r="135" spans="1:15">
      <c r="C135" s="2"/>
      <c r="K135" s="17"/>
      <c r="L135" s="25"/>
      <c r="M135" s="43" t="s">
        <v>72</v>
      </c>
      <c r="N135" s="26"/>
      <c r="O135" s="18"/>
    </row>
    <row r="136" spans="1:15">
      <c r="C136" s="2"/>
      <c r="K136" s="19"/>
      <c r="O136" s="20"/>
    </row>
    <row r="137" spans="1:15">
      <c r="C137" s="2"/>
      <c r="F137" t="s">
        <v>73</v>
      </c>
      <c r="G137" s="14">
        <f>G18+G36+G64+G78+G96+G132</f>
        <v>7339.4038200000005</v>
      </c>
      <c r="K137" s="19"/>
      <c r="O137" s="20"/>
    </row>
    <row r="138" spans="1:15">
      <c r="C138" s="2"/>
      <c r="K138" s="25" t="s">
        <v>74</v>
      </c>
      <c r="L138" s="25" t="s">
        <v>75</v>
      </c>
      <c r="M138" s="25" t="s">
        <v>76</v>
      </c>
      <c r="N138" s="25" t="s">
        <v>77</v>
      </c>
      <c r="O138" s="29" t="s">
        <v>78</v>
      </c>
    </row>
    <row r="139" spans="1:15">
      <c r="C139" s="2"/>
      <c r="K139" s="38"/>
      <c r="L139" s="39"/>
      <c r="O139" s="20"/>
    </row>
    <row r="140" spans="1:15">
      <c r="C140" s="2"/>
      <c r="K140" s="30">
        <f>G18</f>
        <v>273</v>
      </c>
      <c r="L140" s="32">
        <f>G96+G132</f>
        <v>2587.0021200000001</v>
      </c>
      <c r="M140" s="34">
        <f>G36</f>
        <v>2108.4059000000002</v>
      </c>
      <c r="N140" s="32">
        <f>G64</f>
        <v>1935.9957999999997</v>
      </c>
      <c r="O140" s="36">
        <f>G78</f>
        <v>435</v>
      </c>
    </row>
    <row r="141" spans="1:15">
      <c r="C141" s="2"/>
      <c r="K141" s="31">
        <f>K140/G137</f>
        <v>3.7196481716412759E-2</v>
      </c>
      <c r="L141" s="33">
        <f>L140/G137</f>
        <v>0.35248123464066322</v>
      </c>
      <c r="M141" s="35">
        <f>M140/G137</f>
        <v>0.28727209344368793</v>
      </c>
      <c r="N141" s="33">
        <f>N140/G137</f>
        <v>0.26378107098077613</v>
      </c>
      <c r="O141" s="37">
        <f>O140/G137</f>
        <v>5.9269119218459898E-2</v>
      </c>
    </row>
    <row r="142" spans="1:15">
      <c r="C142" s="2"/>
      <c r="K142" s="19"/>
      <c r="O142" s="20"/>
    </row>
    <row r="143" spans="1:15">
      <c r="C143" s="2"/>
      <c r="K143" s="19"/>
      <c r="O143" s="20"/>
    </row>
    <row r="144" spans="1:15">
      <c r="C144" s="2"/>
      <c r="K144" s="29" t="s">
        <v>73</v>
      </c>
      <c r="L144" s="41">
        <f>G18+G36+G64+G78+G96+G132</f>
        <v>7339.4038200000005</v>
      </c>
      <c r="M144" s="29" t="s">
        <v>79</v>
      </c>
      <c r="O144" s="42"/>
    </row>
    <row r="145" spans="3:15">
      <c r="C145" s="2"/>
      <c r="K145" s="19"/>
      <c r="L145" s="40">
        <f>O141+N141+L141+K141+M141</f>
        <v>1</v>
      </c>
      <c r="M145" s="27"/>
      <c r="O145" s="20"/>
    </row>
    <row r="146" spans="3:15">
      <c r="C146" s="2"/>
      <c r="K146" s="21"/>
      <c r="M146" s="34">
        <f>F131+(F95)+(F77)+(F58)+G36+(F13)</f>
        <v>4875.2517200000002</v>
      </c>
      <c r="O146" s="20"/>
    </row>
    <row r="147" spans="3:15">
      <c r="C147" s="2"/>
      <c r="K147" s="19"/>
      <c r="M147" s="35">
        <f>M146/G137</f>
        <v>0.66425718485673946</v>
      </c>
      <c r="O147" s="20"/>
    </row>
    <row r="148" spans="3:15">
      <c r="C148" s="2"/>
      <c r="K148" s="19"/>
      <c r="M148" s="28" t="s">
        <v>80</v>
      </c>
      <c r="O148" s="20"/>
    </row>
    <row r="149" spans="3:15">
      <c r="C149" s="2"/>
      <c r="K149" s="19"/>
      <c r="M149" s="33">
        <f>M146/(G137-(F63+F70+F85))</f>
        <v>0.94273274524517792</v>
      </c>
      <c r="O149" s="20"/>
    </row>
    <row r="150" spans="3:15">
      <c r="C150" s="2"/>
      <c r="K150" s="22"/>
      <c r="L150" s="23"/>
      <c r="M150" s="23"/>
      <c r="N150" s="23"/>
      <c r="O150" s="24"/>
    </row>
    <row r="151" spans="3:15">
      <c r="C151" s="2"/>
    </row>
    <row r="152" spans="3:15">
      <c r="C152" s="2"/>
    </row>
    <row r="153" spans="3:15">
      <c r="C153" s="2"/>
    </row>
    <row r="154" spans="3:15">
      <c r="C154" s="2"/>
    </row>
    <row r="155" spans="3:15">
      <c r="C155" s="2"/>
    </row>
    <row r="156" spans="3:15">
      <c r="C156" s="2"/>
    </row>
    <row r="157" spans="3:15">
      <c r="C157" s="2"/>
    </row>
    <row r="158" spans="3:15">
      <c r="C158" s="2"/>
    </row>
    <row r="159" spans="3:15">
      <c r="C159" s="2"/>
    </row>
    <row r="160" spans="3:15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1" spans="3:3">
      <c r="C181" s="2"/>
    </row>
    <row r="182" spans="3:3">
      <c r="C182" s="2"/>
    </row>
    <row r="183" spans="3:3">
      <c r="C183" s="2"/>
    </row>
    <row r="184" spans="3:3">
      <c r="C184" s="2"/>
    </row>
    <row r="185" spans="3:3">
      <c r="C185" s="2"/>
    </row>
    <row r="186" spans="3:3">
      <c r="C186" s="2"/>
    </row>
    <row r="187" spans="3:3">
      <c r="C187" s="2"/>
    </row>
    <row r="188" spans="3:3">
      <c r="C188" s="2"/>
    </row>
    <row r="189" spans="3:3">
      <c r="C189" s="2"/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  <row r="194" spans="3:3">
      <c r="C194" s="2"/>
    </row>
    <row r="195" spans="3:3">
      <c r="C195" s="2"/>
    </row>
    <row r="196" spans="3:3">
      <c r="C19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Mister J</dc:creator>
  <cp:keywords/>
  <dc:description/>
  <cp:lastModifiedBy/>
  <cp:revision/>
  <dcterms:created xsi:type="dcterms:W3CDTF">2022-01-02T05:01:53Z</dcterms:created>
  <dcterms:modified xsi:type="dcterms:W3CDTF">2022-02-11T02:56:14Z</dcterms:modified>
  <cp:category/>
  <cp:contentStatus/>
</cp:coreProperties>
</file>